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7f6e0a66f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yer CTC" sheetId="1" r:id="Re90a81ec5ce74c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[Red]($#,##0);-"/>
    <x:numFmt numFmtId="201" formatCode="0.0%"/>
    <x:numFmt numFmtId="202" formatCode="0"/>
    <x:numFmt numFmtId="203" formatCode="$#,##0.00;[Red]($#,##0.00);-"/>
  </x:numFmts>
  <x:fonts count="10">
    <x:font>
      <x:sz val="11"/>
      <x:name val="Carlito"/>
    </x:font>
    <x:font>
      <x:b/>
      <x:sz val="16"/>
      <x:color rgb="FFFFFFFF"/>
      <x:name val="Carlito"/>
    </x:font>
    <x:font>
      <x:i/>
      <x:sz val="11"/>
      <x:color rgb="FF0E2A47"/>
      <x:name val="Carlito"/>
    </x:font>
    <x:font>
      <x:b/>
      <x:sz val="11"/>
      <x:color rgb="FFFFFFFF"/>
      <x:name val="Carlito"/>
    </x:font>
    <x:font>
      <x:b/>
      <x:sz val="11"/>
      <x:color rgb="FF000000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color rgb="FF0E2A47"/>
      <x:name val="Carlito"/>
    </x:font>
    <x:font>
      <x:b/>
      <x:sz val="13"/>
      <x:color rgb="FF000000"/>
      <x:name val="Carlito"/>
    </x:font>
    <x:font>
      <x:i/>
      <x:sz val="11"/>
      <x:color rgb="FF444444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E2A47"/>
      </x:patternFill>
    </x:fill>
    <x:fill>
      <x:patternFill patternType="solid">
        <x:fgColor rgb="FFF7F1E3"/>
      </x:patternFill>
    </x:fill>
    <x:fill>
      <x:patternFill patternType="solid">
        <x:fgColor rgb="FFC9A227"/>
      </x:patternFill>
    </x:fill>
    <x:fill>
      <x:patternFill patternType="solid">
        <x:fgColor rgb="FFFFF8D6"/>
      </x:patternFill>
    </x:fill>
    <x:fill>
      <x:patternFill patternType="solid">
        <x:fgColor rgb="FFEEF3F7"/>
      </x:patternFill>
    </x:fill>
  </x:fills>
  <x:borders count="4">
    <x:border/>
    <x:border/>
    <x:border>
      <x:top style="thin">
        <x:color rgb="FFC9A227"/>
      </x:top>
    </x:border>
    <x:border>
      <x:top style="thin">
        <x:color rgb="FFC9A227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1" xfId="0" applyNumberFormat="1" applyFont="1" applyFill="1" applyBorder="1"/>
    <x:xf numFmtId="0" fontId="7" fillId="3" borderId="3" xfId="0" applyNumberFormat="1" applyFont="1" applyFill="1" applyBorder="1"/>
    <x:xf numFmtId="0" fontId="7" fillId="4" borderId="0" xfId="0" applyNumberFormat="1" applyFont="1" applyFill="1" applyBorder="1"/>
    <x:xf numFmtId="0" fontId="8" fillId="4" borderId="0" xfId="0" applyNumberFormat="1" applyFont="1" applyFill="1" applyBorder="1"/>
    <x:xf numFmtId="0" fontId="7" fillId="4" borderId="1" xfId="0" applyNumberFormat="1" applyFont="1" applyFill="1" applyBorder="1"/>
    <x:xf numFmtId="0" fontId="8" fillId="4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0" fontId="0" fillId="0" borderId="0" xfId="0" applyNumberFormat="1" applyFont="1" applyFill="1" applyBorder="1"/>
    <x:xf numFmtId="200" fontId="7" fillId="3" borderId="2" xfId="0" applyNumberFormat="1" applyFont="1" applyFill="1" applyBorder="1"/>
    <x:xf numFmtId="200" fontId="8" fillId="4" borderId="0" xfId="0" applyNumberFormat="1" applyFont="1" applyFill="1" applyBorder="1"/>
    <x:xf numFmtId="200" fontId="0" fillId="0" borderId="1" xfId="0" applyNumberFormat="1" applyFont="1" applyFill="1" applyBorder="1"/>
    <x:xf numFmtId="200" fontId="7" fillId="3" borderId="3" xfId="0" applyNumberFormat="1" applyFont="1" applyFill="1" applyBorder="1"/>
    <x:xf numFmtId="200" fontId="8" fillId="4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5" fillId="5" borderId="0" xfId="0" applyNumberFormat="1" applyFont="1" applyFill="1" applyBorder="1"/>
    <x:xf numFmtId="202" fontId="5" fillId="5" borderId="1" xfId="0" applyNumberFormat="1" applyFont="1" applyFill="1" applyBorder="1"/>
    <x:xf numFmtId="203" fontId="5" fillId="5" borderId="0" xfId="0" applyNumberFormat="1" applyFont="1" applyFill="1" applyBorder="1"/>
    <x:xf numFmtId="203" fontId="5" fillId="5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left" wrapText="1"/>
    </x:xf>
    <x:xf numFmtId="200" fontId="5" fillId="5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1" fontId="5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3" fontId="5" fillId="5" borderId="0" xfId="0" applyNumberFormat="1" applyFont="1" applyFill="1" applyBorder="1" applyAlignment="1">
      <x:alignment wrapText="1"/>
    </x:xf>
    <x:xf numFmtId="202" fontId="5" fillId="5" borderId="0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200" fontId="7" fillId="3" borderId="2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200" fontId="8" fillId="4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left" wrapText="1"/>
    </x:xf>
    <x:xf numFmtId="200" fontId="5" fillId="5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1" fontId="5" fillId="5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3" fontId="5" fillId="5" borderId="1" xfId="0" applyNumberFormat="1" applyFont="1" applyFill="1" applyBorder="1" applyAlignment="1">
      <x:alignment wrapText="1"/>
    </x:xf>
    <x:xf numFmtId="202" fontId="5" fillId="5" borderId="1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200" fontId="7" fillId="3" borderId="3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wrapText="1"/>
    </x:xf>
    <x:xf numFmtId="200" fontId="8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328433fab4c1d" /><Relationship Type="http://schemas.openxmlformats.org/officeDocument/2006/relationships/theme" Target="/xl/theme/theme1.xml" Id="R96a5bcfbc1444ab5" /><Relationship Type="http://schemas.openxmlformats.org/officeDocument/2006/relationships/sharedStrings" Target="/xl/sharedStrings.xml" Id="Rfc5f2c7507e841e8" /><Relationship Type="http://schemas.openxmlformats.org/officeDocument/2006/relationships/worksheet" Target="/xl/worksheets/sheet1.xml" Id="Re90a81ec5ce74c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7" hidden="0" customWidth="1"/>
    <x:col min="3" max="3" width="16" hidden="0" customWidth="1"/>
    <x:col min="4" max="4" width="30" hidden="0" customWidth="1"/>
    <x:col min="5" max="5" width="3" hidden="0" customWidth="1"/>
    <x:col min="6" max="6" width="17" hidden="0" customWidth="1"/>
    <x:col min="7" max="7" width="16" hidden="0" customWidth="1"/>
    <x:col min="8" max="8" width="16" hidden="0" customWidth="1"/>
    <x:col min="9" max="9" width="16" hidden="0" customWidth="1"/>
  </x:cols>
  <x:sheetData>
    <x:row r="1">
      <x:c r="A1" s="58" t="str">
        <x:v>MTC BUYER CASH-TO-CLOSE CHEAT SHEET</x:v>
      </x:c>
      <x:c r="B1" s="58"/>
      <x:c r="C1" s="58"/>
      <x:c r="D1" s="58"/>
      <x:c r="E1" s="59"/>
      <x:c r="F1" s="59"/>
      <x:c r="G1" s="59"/>
      <x:c r="H1" s="59"/>
      <x:c r="I1" s="59"/>
    </x:row>
    <x:row r="2">
      <x:c r="A2" s="60" t="str">
        <x:v>Planning estimator • built from Ron's 9/1/26 VH FHA Bond illustration</x:v>
      </x:c>
      <x:c r="B2" s="60"/>
      <x:c r="C2" s="60"/>
      <x:c r="D2" s="60"/>
      <x:c r="E2" s="59"/>
      <x:c r="F2" s="59"/>
      <x:c r="G2" s="59"/>
      <x:c r="H2" s="59"/>
      <x:c r="I2" s="59"/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</x:row>
    <x:row r="4">
      <x:c r="A4" s="61" t="str">
        <x:v>INPUTS</x:v>
      </x:c>
      <x:c r="B4" s="61"/>
      <x:c r="C4" s="61"/>
      <x:c r="D4" s="61"/>
      <x:c r="E4" s="59"/>
      <x:c r="F4" s="61" t="str">
        <x:v>QUICK WHAT-IF: SELLER CONCESSIONS</x:v>
      </x:c>
      <x:c r="G4" s="61"/>
      <x:c r="H4" s="61"/>
      <x:c r="I4" s="61"/>
    </x:row>
    <x:row r="5">
      <x:c r="A5" s="59" t="str">
        <x:v>Purchase Price</x:v>
      </x:c>
      <x:c r="B5" s="62" t="n">
        <x:v>300000</x:v>
      </x:c>
      <x:c r="C5" s="59" t="str">
        <x:v>Editable</x:v>
      </x:c>
      <x:c r="D5" s="59" t="str"/>
      <x:c r="E5" s="59"/>
      <x:c r="F5" s="63" t="str">
        <x:v>Concession</x:v>
      </x:c>
      <x:c r="G5" s="63" t="str">
        <x:v>Seller Credit</x:v>
      </x:c>
      <x:c r="H5" s="63" t="str">
        <x:v>Est. CTC</x:v>
      </x:c>
      <x:c r="I5" s="63" t="str">
        <x:v>Safe Number</x:v>
      </x:c>
    </x:row>
    <x:row r="6">
      <x:c r="A6" s="59" t="str">
        <x:v>Down Payment %</x:v>
      </x:c>
      <x:c r="B6" s="64" t="n">
        <x:v>0.035</x:v>
      </x:c>
      <x:c r="C6" s="59" t="str">
        <x:v>Editable</x:v>
      </x:c>
      <x:c r="D6" s="59" t="str">
        <x:v>FHA example</x:v>
      </x:c>
      <x:c r="E6" s="59"/>
      <x:c r="F6" s="65" t="n">
        <x:v>0</x:v>
      </x:c>
      <x:c r="G6" s="66" t="n">
        <x:f>MIN($B$5*F6,$B$26+$B$27)</x:f>
        <x:v>0</x:v>
      </x:c>
      <x:c r="H6" s="66" t="n">
        <x:f>MAX(0,$B$28-G6-$B$31-$B$32-$B$33)</x:f>
        <x:v>9689.94576119403</x:v>
      </x:c>
      <x:c r="I6" s="66" t="n">
        <x:f>CEILING(H6,$B$11)</x:f>
        <x:v>10000</x:v>
      </x:c>
    </x:row>
    <x:row r="7">
      <x:c r="A7" s="59" t="str">
        <x:v>Seller Concession %</x:v>
      </x:c>
      <x:c r="B7" s="64" t="n">
        <x:v>0.03</x:v>
      </x:c>
      <x:c r="C7" s="59" t="str">
        <x:v>Editable</x:v>
      </x:c>
      <x:c r="D7" s="59" t="str">
        <x:v>Offer term</x:v>
      </x:c>
      <x:c r="E7" s="59"/>
      <x:c r="F7" s="65" t="n">
        <x:v>0.01</x:v>
      </x:c>
      <x:c r="G7" s="66" t="n">
        <x:f>MIN($B$5*F7,$B$26+$B$27)</x:f>
        <x:v>3000</x:v>
      </x:c>
      <x:c r="H7" s="66" t="n">
        <x:f>MAX(0,$B$28-G7-$B$31-$B$32-$B$33)</x:f>
        <x:v>6689.945761194031</x:v>
      </x:c>
      <x:c r="I7" s="66" t="n">
        <x:f>CEILING(H7,$B$11)</x:f>
        <x:v>7000</x:v>
      </x:c>
    </x:row>
    <x:row r="8">
      <x:c r="A8" s="59" t="str">
        <x:v>Earnest Money / POC</x:v>
      </x:c>
      <x:c r="B8" s="62" t="n">
        <x:v>0</x:v>
      </x:c>
      <x:c r="C8" s="59" t="str">
        <x:v>Editable</x:v>
      </x:c>
      <x:c r="D8" s="59" t="str">
        <x:v>Credit at closing</x:v>
      </x:c>
      <x:c r="E8" s="59"/>
      <x:c r="F8" s="65" t="n">
        <x:v>0.02</x:v>
      </x:c>
      <x:c r="G8" s="66" t="n">
        <x:f>MIN($B$5*F8,$B$26+$B$27)</x:f>
        <x:v>6000</x:v>
      </x:c>
      <x:c r="H8" s="66" t="n">
        <x:f>MAX(0,$B$28-G8-$B$31-$B$32-$B$33)</x:f>
        <x:v>3689.9457611940306</x:v>
      </x:c>
      <x:c r="I8" s="66" t="n">
        <x:f>CEILING(H8,$B$11)</x:f>
        <x:v>4000</x:v>
      </x:c>
    </x:row>
    <x:row r="9">
      <x:c r="A9" s="59" t="str">
        <x:v>Lender Credit</x:v>
      </x:c>
      <x:c r="B9" s="62" t="n">
        <x:v>0</x:v>
      </x:c>
      <x:c r="C9" s="59" t="str">
        <x:v>Editable</x:v>
      </x:c>
      <x:c r="D9" s="59" t="str">
        <x:v>If applicable</x:v>
      </x:c>
      <x:c r="E9" s="59"/>
      <x:c r="F9" s="65" t="n">
        <x:v>0.03</x:v>
      </x:c>
      <x:c r="G9" s="66" t="n">
        <x:f>MIN($B$5*F9,$B$26+$B$27)</x:f>
        <x:v>9000</x:v>
      </x:c>
      <x:c r="H9" s="66" t="n">
        <x:f>MAX(0,$B$28-G9-$B$31-$B$32-$B$33)</x:f>
        <x:v>689.9457611940306</x:v>
      </x:c>
      <x:c r="I9" s="66" t="n">
        <x:f>CEILING(H9,$B$11)</x:f>
        <x:v>1000</x:v>
      </x:c>
    </x:row>
    <x:row r="10">
      <x:c r="A10" s="59" t="str">
        <x:v>Other Assistance</x:v>
      </x:c>
      <x:c r="B10" s="62" t="n">
        <x:v>15000</x:v>
      </x:c>
      <x:c r="C10" s="59" t="str">
        <x:v>Editable</x:v>
      </x:c>
      <x:c r="D10" s="59" t="str">
        <x:v>Default scales Ron's 5% VH assistance</x:v>
      </x:c>
      <x:c r="E10" s="59"/>
      <x:c r="F10" s="65" t="n">
        <x:v>0.04</x:v>
      </x:c>
      <x:c r="G10" s="66" t="n">
        <x:f>MIN($B$5*F10,$B$26+$B$27)</x:f>
        <x:v>12000</x:v>
      </x:c>
      <x:c r="H10" s="66" t="n">
        <x:f>MAX(0,$B$28-G10-$B$31-$B$32-$B$33)</x:f>
        <x:v>0</x:v>
      </x:c>
      <x:c r="I10" s="66" t="n">
        <x:f>CEILING(H10,$B$11)</x:f>
        <x:v>0</x:v>
      </x:c>
    </x:row>
    <x:row r="11">
      <x:c r="A11" s="59" t="str">
        <x:v>Safety Round-Up</x:v>
      </x:c>
      <x:c r="B11" s="62" t="n">
        <x:v>1000</x:v>
      </x:c>
      <x:c r="C11" s="59" t="str">
        <x:v>Editable</x:v>
      </x:c>
      <x:c r="D11" s="59" t="str">
        <x:v>Rounds recommended cash up</x:v>
      </x:c>
      <x:c r="E11" s="59"/>
      <x:c r="F11" s="65" t="n">
        <x:v>0.05</x:v>
      </x:c>
      <x:c r="G11" s="66" t="n">
        <x:f>MIN($B$5*F11,$B$26+$B$27)</x:f>
        <x:v>14189.94576119403</x:v>
      </x:c>
      <x:c r="H11" s="66" t="n">
        <x:f>MAX(0,$B$28-G11-$B$31-$B$32-$B$33)</x:f>
        <x:v>0</x:v>
      </x:c>
      <x:c r="I11" s="66" t="n">
        <x:f>CEILING(H11,$B$11)</x:f>
        <x:v>0</x:v>
      </x:c>
    </x:row>
    <x:row r="12">
      <x:c r="A12" s="59"/>
      <x:c r="B12" s="59"/>
      <x:c r="C12" s="59"/>
      <x:c r="D12" s="59"/>
      <x:c r="E12" s="59"/>
      <x:c r="F12" s="65" t="n">
        <x:v>0.06</x:v>
      </x:c>
      <x:c r="G12" s="66" t="n">
        <x:f>MIN($B$5*F12,$B$26+$B$27)</x:f>
        <x:v>14189.94576119403</x:v>
      </x:c>
      <x:c r="H12" s="66" t="n">
        <x:f>MAX(0,$B$28-G12-$B$31-$B$32-$B$33)</x:f>
        <x:v>0</x:v>
      </x:c>
      <x:c r="I12" s="66" t="n">
        <x:f>CEILING(H12,$B$11)</x:f>
        <x:v>0</x:v>
      </x:c>
    </x:row>
    <x:row r="13">
      <x:c r="A13" s="61" t="str">
        <x:v>COST ASSUMPTIONS</x:v>
      </x:c>
      <x:c r="B13" s="61"/>
      <x:c r="C13" s="61"/>
      <x:c r="D13" s="61"/>
      <x:c r="E13" s="59"/>
      <x:c r="F13" s="59"/>
      <x:c r="G13" s="59"/>
      <x:c r="H13" s="59"/>
      <x:c r="I13" s="59"/>
    </x:row>
    <x:row r="14">
      <x:c r="A14" s="59" t="str">
        <x:v>Variable closing-cost rate</x:v>
      </x:c>
      <x:c r="B14" s="67" t="n">
        <x:v>0.00994666</x:v>
      </x:c>
      <x:c r="C14" s="59" t="str">
        <x:v>Formula basis</x:v>
      </x:c>
      <x:c r="D14" s="59" t="str">
        <x:v>Price-linked fees from $335k example</x:v>
      </x:c>
      <x:c r="E14" s="59"/>
      <x:c r="F14" s="61" t="str">
        <x:v>VALIDATION AGAINST JEREMY'S $335K EXAMPLE</x:v>
      </x:c>
      <x:c r="G14" s="61"/>
      <x:c r="H14" s="61"/>
      <x:c r="I14" s="61"/>
    </x:row>
    <x:row r="15">
      <x:c r="A15" s="59" t="str">
        <x:v>Fixed closing fees</x:v>
      </x:c>
      <x:c r="B15" s="68" t="n">
        <x:v>6694.5</x:v>
      </x:c>
      <x:c r="C15" s="59" t="str">
        <x:v>Formula basis</x:v>
      </x:c>
      <x:c r="D15" s="59" t="str">
        <x:v>Appraisal/admin/settlement/processing/etc.</x:v>
      </x:c>
      <x:c r="E15" s="59"/>
      <x:c r="F15" s="63" t="str">
        <x:v>Metric</x:v>
      </x:c>
      <x:c r="G15" s="63" t="str">
        <x:v>Jeremy Example</x:v>
      </x:c>
      <x:c r="H15" s="63" t="str">
        <x:v>Estimator</x:v>
      </x:c>
      <x:c r="I15" s="63" t="str">
        <x:v>Variance</x:v>
      </x:c>
    </x:row>
    <x:row r="16">
      <x:c r="A16" s="59" t="str">
        <x:v>Annual homeowners insurance</x:v>
      </x:c>
      <x:c r="B16" s="69" t="n">
        <x:v>1842.48</x:v>
      </x:c>
      <x:c r="C16" s="59" t="str">
        <x:v>Editable</x:v>
      </x:c>
      <x:c r="D16" s="59" t="str">
        <x:v>Ron example; property-specific</x:v>
      </x:c>
      <x:c r="E16" s="59"/>
      <x:c r="F16" s="59" t="str">
        <x:v>Closing Fees</x:v>
      </x:c>
      <x:c r="G16" s="66" t="n">
        <x:v>10013.83</x:v>
      </x:c>
      <x:c r="H16" s="66" t="n">
        <x:f>$B$15+(335000*$B$14)</x:f>
        <x:v>10026.6311</x:v>
      </x:c>
      <x:c r="I16" s="66" t="n">
        <x:f>H16-G16</x:f>
        <x:v>12.801100000000588</x:v>
      </x:c>
    </x:row>
    <x:row r="17">
      <x:c r="A17" s="59" t="str">
        <x:v>Monthly property tax</x:v>
      </x:c>
      <x:c r="B17" s="69" t="n">
        <x:v>254.38</x:v>
      </x:c>
      <x:c r="C17" s="59" t="str">
        <x:v>Editable</x:v>
      </x:c>
      <x:c r="D17" s="59" t="str">
        <x:v>Ron example; property-specific</x:v>
      </x:c>
      <x:c r="E17" s="59"/>
      <x:c r="F17" s="59" t="str">
        <x:v>Prepaids/Escrows</x:v>
      </x:c>
      <x:c r="G17" s="66" t="n">
        <x:v>4549.58</x:v>
      </x:c>
      <x:c r="H17" s="66" t="n">
        <x:f>$B$16+($B$16/12*$B$20)+($B$17*$B$18)+($B$17*$B$19)+($B$22*$B$21)</x:f>
        <x:v>4549.58</x:v>
      </x:c>
      <x:c r="I17" s="66" t="n">
        <x:f>H17-G17</x:f>
        <x:v>0</x:v>
      </x:c>
    </x:row>
    <x:row r="18">
      <x:c r="A18" s="59" t="str">
        <x:v>Prepaid tax months</x:v>
      </x:c>
      <x:c r="B18" s="70" t="n">
        <x:v>6</x:v>
      </x:c>
      <x:c r="C18" s="59" t="str">
        <x:v>Editable</x:v>
      </x:c>
      <x:c r="D18" s="59" t="str"/>
      <x:c r="E18" s="59"/>
      <x:c r="F18" s="59" t="str">
        <x:v>Gross DP + Costs</x:v>
      </x:c>
      <x:c r="G18" s="66" t="n">
        <x:v>26288.41</x:v>
      </x:c>
      <x:c r="H18" s="66" t="n">
        <x:f>335000*$B$6+H16+H17</x:f>
        <x:v>26301.2111</x:v>
      </x:c>
      <x:c r="I18" s="66" t="n">
        <x:f>H18-G18</x:f>
        <x:v>12.801100000000588</x:v>
      </x:c>
    </x:row>
    <x:row r="19">
      <x:c r="A19" s="59" t="str">
        <x:v>Escrow tax months</x:v>
      </x:c>
      <x:c r="B19" s="70" t="n">
        <x:v>2</x:v>
      </x:c>
      <x:c r="C19" s="59" t="str">
        <x:v>Editable</x:v>
      </x:c>
      <x:c r="D19" s="59" t="str"/>
      <x:c r="E19" s="59"/>
      <x:c r="F19" s="59" t="str">
        <x:v>Assistance</x:v>
      </x:c>
      <x:c r="G19" s="66" t="n">
        <x:v>16750</x:v>
      </x:c>
      <x:c r="H19" s="66" t="n">
        <x:v>16750</x:v>
      </x:c>
      <x:c r="I19" s="66" t="n">
        <x:f>H19-G19</x:f>
        <x:v>0</x:v>
      </x:c>
    </x:row>
    <x:row r="20">
      <x:c r="A20" s="59" t="str">
        <x:v>Escrow insurance months</x:v>
      </x:c>
      <x:c r="B20" s="70" t="n">
        <x:v>2</x:v>
      </x:c>
      <x:c r="C20" s="59" t="str">
        <x:v>Editable</x:v>
      </x:c>
      <x:c r="D20" s="59" t="str"/>
      <x:c r="E20" s="59"/>
      <x:c r="F20" s="59" t="str">
        <x:v>Funds to Close</x:v>
      </x:c>
      <x:c r="G20" s="66" t="n">
        <x:v>9538.72</x:v>
      </x:c>
      <x:c r="H20" s="66" t="n">
        <x:f>H18-H19</x:f>
        <x:v>9551.2111</x:v>
      </x:c>
      <x:c r="I20" s="66" t="n">
        <x:f>H20-G20</x:f>
        <x:v>12.491100000001097</x:v>
      </x:c>
    </x:row>
    <x:row r="21">
      <x:c r="A21" s="59" t="str">
        <x:v>Prepaid interest days</x:v>
      </x:c>
      <x:c r="B21" s="70" t="n">
        <x:v>6</x:v>
      </x:c>
      <x:c r="C21" s="59" t="str">
        <x:v>Editable</x:v>
      </x:c>
      <x:c r="D21" s="59" t="str"/>
      <x:c r="E21" s="59"/>
      <x:c r="F21" s="59"/>
      <x:c r="G21" s="59"/>
      <x:c r="H21" s="59"/>
      <x:c r="I21" s="59"/>
    </x:row>
    <x:row r="22">
      <x:c r="A22" s="59" t="str">
        <x:v>Daily interest @ $335k example</x:v>
      </x:c>
      <x:c r="B22" s="62" t="n">
        <x:v>60.83</x:v>
      </x:c>
      <x:c r="C22" s="59" t="str">
        <x:v>Scaled</x:v>
      </x:c>
      <x:c r="D22" s="59" t="str">
        <x:v>Scales with purchase price for planning</x:v>
      </x:c>
      <x:c r="E22" s="59"/>
      <x:c r="F22" s="59"/>
      <x:c r="G22" s="59"/>
      <x:c r="H22" s="59"/>
      <x:c r="I22" s="59"/>
    </x:row>
    <x:row r="23">
      <x:c r="A23" s="59"/>
      <x:c r="B23" s="59"/>
      <x:c r="C23" s="59"/>
      <x:c r="D23" s="59"/>
      <x:c r="E23" s="59"/>
      <x:c r="F23" s="59"/>
      <x:c r="G23" s="59"/>
      <x:c r="H23" s="59"/>
      <x:c r="I23" s="59"/>
    </x:row>
    <x:row r="24">
      <x:c r="A24" s="61" t="str">
        <x:v>ESTIMATED CASH TO CLOSE</x:v>
      </x:c>
      <x:c r="B24" s="61"/>
      <x:c r="C24" s="61"/>
      <x:c r="D24" s="61"/>
      <x:c r="E24" s="59"/>
      <x:c r="F24" s="59"/>
      <x:c r="G24" s="59"/>
      <x:c r="H24" s="59"/>
      <x:c r="I24" s="59"/>
    </x:row>
    <x:row r="25">
      <x:c r="A25" s="59" t="str">
        <x:v>Down Payment</x:v>
      </x:c>
      <x:c r="B25" s="66" t="n">
        <x:f>B5*B6</x:f>
        <x:v>10500.000000000002</x:v>
      </x:c>
      <x:c r="C25" s="59" t="str"/>
      <x:c r="D25" s="59" t="str"/>
      <x:c r="E25" s="59"/>
      <x:c r="F25" s="59"/>
      <x:c r="G25" s="59"/>
      <x:c r="H25" s="59"/>
      <x:c r="I25" s="59"/>
    </x:row>
    <x:row r="26">
      <x:c r="A26" s="59" t="str">
        <x:v>Estimated Closing Fees</x:v>
      </x:c>
      <x:c r="B26" s="66" t="n">
        <x:f>B15+(B5*B14)</x:f>
        <x:v>9678.498</x:v>
      </x:c>
      <x:c r="C26" s="59" t="str"/>
      <x:c r="D26" s="59" t="str"/>
      <x:c r="E26" s="59"/>
      <x:c r="F26" s="59"/>
      <x:c r="G26" s="59"/>
      <x:c r="H26" s="59"/>
      <x:c r="I26" s="59"/>
    </x:row>
    <x:row r="27">
      <x:c r="A27" s="59" t="str">
        <x:v>Estimated Prepaids / Escrows</x:v>
      </x:c>
      <x:c r="B27" s="66" t="n">
        <x:f>B16+(B16/12*B20)+(B17*B18)+(B17*B19)+(B22*(B5/335000)*B21)</x:f>
        <x:v>4511.44776119403</x:v>
      </x:c>
      <x:c r="C27" s="59" t="str"/>
      <x:c r="D27" s="59" t="str"/>
      <x:c r="E27" s="59"/>
      <x:c r="F27" s="59"/>
      <x:c r="G27" s="59"/>
      <x:c r="H27" s="59"/>
      <x:c r="I27" s="59"/>
    </x:row>
    <x:row r="28">
      <x:c r="A28" s="59" t="str">
        <x:v>Gross Funds Needed</x:v>
      </x:c>
      <x:c r="B28" s="66" t="n">
        <x:f>SUM(B25:B27)</x:f>
        <x:v>24689.94576119403</x:v>
      </x:c>
      <x:c r="C28" s="59" t="str"/>
      <x:c r="D28" s="59" t="str"/>
      <x:c r="E28" s="59"/>
      <x:c r="F28" s="59"/>
      <x:c r="G28" s="59"/>
      <x:c r="H28" s="59"/>
      <x:c r="I28" s="59"/>
    </x:row>
    <x:row r="29">
      <x:c r="A29" s="59" t="str">
        <x:v>Seller Credit Available</x:v>
      </x:c>
      <x:c r="B29" s="66" t="n">
        <x:f>B5*B7</x:f>
        <x:v>9000</x:v>
      </x:c>
      <x:c r="C29" s="59" t="str"/>
      <x:c r="D29" s="59" t="str"/>
      <x:c r="E29" s="59"/>
      <x:c r="F29" s="59"/>
      <x:c r="G29" s="59"/>
      <x:c r="H29" s="59"/>
      <x:c r="I29" s="59"/>
    </x:row>
    <x:row r="30">
      <x:c r="A30" s="59" t="str">
        <x:v>Seller Credit Used</x:v>
      </x:c>
      <x:c r="B30" s="66" t="n">
        <x:f>MIN(B29,B26+B27)</x:f>
        <x:v>9000</x:v>
      </x:c>
      <x:c r="C30" s="59" t="str"/>
      <x:c r="D30" s="59" t="str"/>
      <x:c r="E30" s="59"/>
      <x:c r="F30" s="59"/>
      <x:c r="G30" s="59"/>
      <x:c r="H30" s="59"/>
      <x:c r="I30" s="59"/>
    </x:row>
    <x:row r="31">
      <x:c r="A31" s="59" t="str">
        <x:v>Other Assistance</x:v>
      </x:c>
      <x:c r="B31" s="66" t="n">
        <x:f>B10</x:f>
        <x:v>15000</x:v>
      </x:c>
      <x:c r="C31" s="59" t="str"/>
      <x:c r="D31" s="59" t="str"/>
      <x:c r="E31" s="59"/>
      <x:c r="F31" s="59"/>
      <x:c r="G31" s="59"/>
      <x:c r="H31" s="59"/>
      <x:c r="I31" s="59"/>
    </x:row>
    <x:row r="32">
      <x:c r="A32" s="59" t="str">
        <x:v>Earnest Money / POC</x:v>
      </x:c>
      <x:c r="B32" s="66" t="n">
        <x:f>B8</x:f>
        <x:v>0</x:v>
      </x:c>
      <x:c r="C32" s="59" t="str"/>
      <x:c r="D32" s="59" t="str"/>
      <x:c r="E32" s="59"/>
      <x:c r="F32" s="59"/>
      <x:c r="G32" s="59"/>
      <x:c r="H32" s="59"/>
      <x:c r="I32" s="59"/>
    </x:row>
    <x:row r="33">
      <x:c r="A33" s="59" t="str">
        <x:v>Lender Credit</x:v>
      </x:c>
      <x:c r="B33" s="66" t="n">
        <x:f>B9</x:f>
        <x:v>0</x:v>
      </x:c>
      <x:c r="C33" s="59" t="str"/>
      <x:c r="D33" s="59" t="str"/>
      <x:c r="E33" s="59"/>
      <x:c r="F33" s="59"/>
      <x:c r="G33" s="59"/>
      <x:c r="H33" s="59"/>
      <x:c r="I33" s="59"/>
    </x:row>
    <x:row r="34">
      <x:c r="A34" s="71" t="str">
        <x:v>ESTIMATED FUNDS NEEDED TO CLOSE</x:v>
      </x:c>
      <x:c r="B34" s="72" t="n">
        <x:f>MAX(0,B28-B30-B31-B32-B33)</x:f>
        <x:v>689.9457611940306</x:v>
      </x:c>
      <x:c r="C34" s="59" t="str"/>
      <x:c r="D34" s="59" t="str"/>
      <x:c r="E34" s="59"/>
      <x:c r="F34" s="59"/>
      <x:c r="G34" s="59"/>
      <x:c r="H34" s="59"/>
      <x:c r="I34" s="59"/>
    </x:row>
    <x:row r="35">
      <x:c r="A35" s="73" t="str">
        <x:v>SAFE PLANNING NUMBER</x:v>
      </x:c>
      <x:c r="B35" s="74" t="n">
        <x:f>CEILING(B34,B11)</x:f>
        <x:v>1000</x:v>
      </x:c>
      <x:c r="C35" s="59" t="str"/>
      <x:c r="D35" s="59" t="str"/>
      <x:c r="E35" s="59"/>
      <x:c r="F35" s="59"/>
      <x:c r="G35" s="59"/>
      <x:c r="H35" s="59"/>
      <x:c r="I35" s="59"/>
    </x:row>
    <x:row r="36">
      <x:c r="A36" s="59"/>
      <x:c r="B36" s="59"/>
      <x:c r="C36" s="59"/>
      <x:c r="D36" s="59"/>
      <x:c r="E36" s="59"/>
      <x:c r="F36" s="59"/>
      <x:c r="G36" s="59"/>
      <x:c r="H36" s="59"/>
      <x:c r="I36" s="59"/>
    </x:row>
    <x:row r="37">
      <x:c r="A37" s="59"/>
      <x:c r="B37" s="59"/>
      <x:c r="C37" s="59"/>
      <x:c r="D37" s="59"/>
      <x:c r="E37" s="59"/>
      <x:c r="F37" s="59"/>
      <x:c r="G37" s="59"/>
      <x:c r="H37" s="59"/>
      <x:c r="I37" s="59"/>
    </x:row>
    <x:row r="38" ht="42" customHeight="1">
      <x:c r="A38" s="93" t="str">
        <x:v>PLANNING ONLY: lender/settlement figures control. Taxes, insurance, prepaid interest, assistance eligibility, loan program limits, and seller-credit rules can materially change actual cash to close.</x:v>
      </x:c>
      <x:c r="B38" s="93"/>
      <x:c r="C38" s="93"/>
      <x:c r="D38" s="93"/>
      <x:c r="E38" s="93"/>
      <x:c r="F38" s="93"/>
      <x:c r="G38" s="93"/>
      <x:c r="H38" s="93"/>
      <x:c r="I38" s="93"/>
    </x:row>
  </x:sheetData>
  <x:mergeCells>
    <x:mergeCell ref="A1:D1"/>
    <x:mergeCell ref="A2:D2"/>
    <x:mergeCell ref="A4:D4"/>
    <x:mergeCell ref="A13:D13"/>
    <x:mergeCell ref="A24:D24"/>
    <x:mergeCell ref="F4:I4"/>
    <x:mergeCell ref="F14:I14"/>
    <x:mergeCell ref="A38:I38"/>
  </x:mergeCells>
  <x:conditionalFormatting sqref="I16:I20">
    <x:cfRule type="expression" dxfId="0" priority="1">
      <x:formula>ABS(I16)&gt;250</x:formula>
    </x:cfRule>
  </x:conditionalFormatting>
  <x:pageMargins left="0.7" right="0.7" top="0.75" bottom="0.75" header="0.3" footer="0.3"/>
</x:worksheet>
</file>